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Економіст 2020р\ТАРИФ\ТАРИФ  2025-2026\"/>
    </mc:Choice>
  </mc:AlternateContent>
  <bookViews>
    <workbookView xWindow="0" yWindow="0" windowWidth="20490" windowHeight="6705"/>
  </bookViews>
  <sheets>
    <sheet name="Лист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L56" i="1" s="1"/>
  <c r="H56" i="1"/>
  <c r="K56" i="1" s="1"/>
  <c r="G56" i="1"/>
  <c r="J56" i="1" s="1"/>
  <c r="I54" i="1"/>
  <c r="L54" i="1" s="1"/>
  <c r="H54" i="1"/>
  <c r="K54" i="1" s="1"/>
  <c r="G54" i="1"/>
  <c r="I53" i="1"/>
  <c r="H53" i="1"/>
  <c r="G53" i="1"/>
  <c r="G51" i="1" s="1"/>
  <c r="I52" i="1"/>
  <c r="L52" i="1" s="1"/>
  <c r="H52" i="1"/>
  <c r="H51" i="1" s="1"/>
  <c r="G52" i="1"/>
  <c r="I51" i="1"/>
  <c r="F48" i="1"/>
  <c r="F57" i="1" s="1"/>
  <c r="E48" i="1"/>
  <c r="E57" i="1" s="1"/>
  <c r="D48" i="1"/>
  <c r="D50" i="1" s="1"/>
  <c r="J41" i="1"/>
  <c r="I41" i="1"/>
  <c r="L41" i="1" s="1"/>
  <c r="H41" i="1"/>
  <c r="K41" i="1" s="1"/>
  <c r="G41" i="1"/>
  <c r="I40" i="1"/>
  <c r="L40" i="1" s="1"/>
  <c r="H40" i="1"/>
  <c r="K40" i="1" s="1"/>
  <c r="G40" i="1"/>
  <c r="J40" i="1" s="1"/>
  <c r="I39" i="1"/>
  <c r="L39" i="1" s="1"/>
  <c r="H39" i="1"/>
  <c r="K39" i="1" s="1"/>
  <c r="G39" i="1"/>
  <c r="J39" i="1" s="1"/>
  <c r="G38" i="1"/>
  <c r="J38" i="1" s="1"/>
  <c r="I37" i="1"/>
  <c r="L37" i="1" s="1"/>
  <c r="H37" i="1"/>
  <c r="K37" i="1" s="1"/>
  <c r="G37" i="1"/>
  <c r="J37" i="1" s="1"/>
  <c r="I36" i="1"/>
  <c r="L36" i="1" s="1"/>
  <c r="H36" i="1"/>
  <c r="K36" i="1" s="1"/>
  <c r="G36" i="1"/>
  <c r="J36" i="1" s="1"/>
  <c r="J35" i="1"/>
  <c r="I35" i="1"/>
  <c r="L35" i="1" s="1"/>
  <c r="H35" i="1"/>
  <c r="K35" i="1" s="1"/>
  <c r="G35" i="1"/>
  <c r="I34" i="1"/>
  <c r="L34" i="1" s="1"/>
  <c r="J32" i="1"/>
  <c r="I32" i="1"/>
  <c r="L32" i="1" s="1"/>
  <c r="H32" i="1"/>
  <c r="K32" i="1" s="1"/>
  <c r="G32" i="1"/>
  <c r="I31" i="1"/>
  <c r="I30" i="1" s="1"/>
  <c r="L30" i="1" s="1"/>
  <c r="H31" i="1"/>
  <c r="K31" i="1" s="1"/>
  <c r="G31" i="1"/>
  <c r="J31" i="1" s="1"/>
  <c r="I29" i="1"/>
  <c r="L29" i="1" s="1"/>
  <c r="H29" i="1"/>
  <c r="K29" i="1" s="1"/>
  <c r="G29" i="1"/>
  <c r="J29" i="1" s="1"/>
  <c r="I28" i="1"/>
  <c r="L28" i="1" s="1"/>
  <c r="H28" i="1"/>
  <c r="K28" i="1" s="1"/>
  <c r="G28" i="1"/>
  <c r="J28" i="1" s="1"/>
  <c r="I27" i="1"/>
  <c r="L27" i="1" s="1"/>
  <c r="H27" i="1"/>
  <c r="K27" i="1" s="1"/>
  <c r="G27" i="1"/>
  <c r="J27" i="1" s="1"/>
  <c r="J26" i="1"/>
  <c r="I26" i="1"/>
  <c r="L26" i="1" s="1"/>
  <c r="H26" i="1"/>
  <c r="K26" i="1" s="1"/>
  <c r="G26" i="1"/>
  <c r="I24" i="1"/>
  <c r="L24" i="1" s="1"/>
  <c r="H24" i="1"/>
  <c r="K24" i="1" s="1"/>
  <c r="G24" i="1"/>
  <c r="J24" i="1" s="1"/>
  <c r="I23" i="1"/>
  <c r="L23" i="1" s="1"/>
  <c r="H23" i="1"/>
  <c r="K23" i="1" s="1"/>
  <c r="G23" i="1"/>
  <c r="J23" i="1" s="1"/>
  <c r="G22" i="1"/>
  <c r="J22" i="1" s="1"/>
  <c r="L20" i="1"/>
  <c r="K20" i="1"/>
  <c r="J20" i="1"/>
  <c r="I18" i="1"/>
  <c r="L18" i="1" s="1"/>
  <c r="H18" i="1"/>
  <c r="K18" i="1" s="1"/>
  <c r="G18" i="1"/>
  <c r="J18" i="1" s="1"/>
  <c r="I17" i="1"/>
  <c r="L17" i="1" s="1"/>
  <c r="H17" i="1"/>
  <c r="K17" i="1" s="1"/>
  <c r="G17" i="1"/>
  <c r="J17" i="1" s="1"/>
  <c r="I15" i="1"/>
  <c r="L15" i="1" s="1"/>
  <c r="G15" i="1"/>
  <c r="J15" i="1" s="1"/>
  <c r="F13" i="1"/>
  <c r="E13" i="1"/>
  <c r="I12" i="1"/>
  <c r="H12" i="1"/>
  <c r="K12" i="1" s="1"/>
  <c r="G12" i="1"/>
  <c r="H15" i="1" l="1"/>
  <c r="K15" i="1" s="1"/>
  <c r="I22" i="1"/>
  <c r="I21" i="1" s="1"/>
  <c r="H30" i="1"/>
  <c r="K30" i="1" s="1"/>
  <c r="G34" i="1"/>
  <c r="J34" i="1" s="1"/>
  <c r="I38" i="1"/>
  <c r="L38" i="1" s="1"/>
  <c r="L21" i="1"/>
  <c r="I48" i="1"/>
  <c r="I50" i="1" s="1"/>
  <c r="L22" i="1"/>
  <c r="L31" i="1"/>
  <c r="F50" i="1"/>
  <c r="D55" i="1"/>
  <c r="H22" i="1"/>
  <c r="G30" i="1"/>
  <c r="J30" i="1" s="1"/>
  <c r="H34" i="1"/>
  <c r="K34" i="1" s="1"/>
  <c r="H38" i="1"/>
  <c r="K38" i="1" s="1"/>
  <c r="F55" i="1"/>
  <c r="K51" i="1"/>
  <c r="L12" i="1"/>
  <c r="L51" i="1"/>
  <c r="K52" i="1"/>
  <c r="E50" i="1"/>
  <c r="E55" i="1"/>
  <c r="K22" i="1" l="1"/>
  <c r="H21" i="1"/>
  <c r="I55" i="1"/>
  <c r="L55" i="1" s="1"/>
  <c r="I11" i="1"/>
  <c r="I9" i="1"/>
  <c r="L48" i="1"/>
  <c r="G21" i="1"/>
  <c r="I57" i="1"/>
  <c r="L57" i="1" s="1"/>
  <c r="L11" i="1" l="1"/>
  <c r="I13" i="1"/>
  <c r="L13" i="1" s="1"/>
  <c r="H48" i="1"/>
  <c r="K21" i="1"/>
  <c r="G48" i="1"/>
  <c r="J21" i="1"/>
  <c r="L9" i="1"/>
  <c r="I14" i="1"/>
  <c r="L14" i="1" s="1"/>
  <c r="G55" i="1" l="1"/>
  <c r="J55" i="1" s="1"/>
  <c r="G11" i="1"/>
  <c r="G9" i="1"/>
  <c r="G57" i="1"/>
  <c r="G50" i="1"/>
  <c r="J48" i="1"/>
  <c r="H11" i="1"/>
  <c r="H55" i="1"/>
  <c r="K55" i="1" s="1"/>
  <c r="K48" i="1"/>
  <c r="H57" i="1"/>
  <c r="K57" i="1" s="1"/>
  <c r="H9" i="1"/>
  <c r="H50" i="1"/>
  <c r="J11" i="1" l="1"/>
  <c r="G13" i="1"/>
  <c r="H14" i="1"/>
  <c r="K14" i="1" s="1"/>
  <c r="K9" i="1"/>
  <c r="K11" i="1"/>
  <c r="H13" i="1"/>
  <c r="K13" i="1" s="1"/>
  <c r="J9" i="1"/>
  <c r="G14" i="1"/>
  <c r="J14" i="1" s="1"/>
</calcChain>
</file>

<file path=xl/sharedStrings.xml><?xml version="1.0" encoding="utf-8"?>
<sst xmlns="http://schemas.openxmlformats.org/spreadsheetml/2006/main" count="150" uniqueCount="102">
  <si>
    <t xml:space="preserve">СТРУКТУРА </t>
  </si>
  <si>
    <t xml:space="preserve">тарифу за послугу постачання теплової енергії,  її виробництво,транспортування та постачання    </t>
  </si>
  <si>
    <t xml:space="preserve">в розрізі споживачів по КП "Лебединтеплоенерго" в грн. за  Гкал на планований період </t>
  </si>
  <si>
    <t>номер</t>
  </si>
  <si>
    <t>показники</t>
  </si>
  <si>
    <t>одиниця виміру</t>
  </si>
  <si>
    <t>2024-2025</t>
  </si>
  <si>
    <t>2025-2026</t>
  </si>
  <si>
    <t xml:space="preserve">відхилення </t>
  </si>
  <si>
    <t xml:space="preserve">встановлений тариф </t>
  </si>
  <si>
    <t>планований тариф</t>
  </si>
  <si>
    <t>населення</t>
  </si>
  <si>
    <t>бюджет</t>
  </si>
  <si>
    <t>інші</t>
  </si>
  <si>
    <t>населення, %</t>
  </si>
  <si>
    <t>бюджет, %</t>
  </si>
  <si>
    <t>інші, %</t>
  </si>
  <si>
    <t xml:space="preserve">Тариф,                     </t>
  </si>
  <si>
    <t>гривень за 1 Гкал з ПДВ</t>
  </si>
  <si>
    <t xml:space="preserve"> в тому числі:</t>
  </si>
  <si>
    <t>собівартість</t>
  </si>
  <si>
    <t>грн за 1 Гкал</t>
  </si>
  <si>
    <t>прибуток</t>
  </si>
  <si>
    <t>рентабельність</t>
  </si>
  <si>
    <t xml:space="preserve"> %</t>
  </si>
  <si>
    <t>ПДВ</t>
  </si>
  <si>
    <t xml:space="preserve">ціна природного газу врахована в тарифі, ВСЬОГО, </t>
  </si>
  <si>
    <t>грн за 1 тис куб м з ПДВ</t>
  </si>
  <si>
    <t xml:space="preserve">в тому числі </t>
  </si>
  <si>
    <t>ціна природного газу як товару (без ПДВ та інших надбавок)</t>
  </si>
  <si>
    <t>грн за 1 тис куб м без ПДВ</t>
  </si>
  <si>
    <t>ціна транспортування газу</t>
  </si>
  <si>
    <t xml:space="preserve">інші надбавки до ціни природного газу </t>
  </si>
  <si>
    <t xml:space="preserve">тариф на послуги розподілу природного газу </t>
  </si>
  <si>
    <t>Виробнича собівартість, у  т.ч.:</t>
  </si>
  <si>
    <t>1.1</t>
  </si>
  <si>
    <t>прямі матеріальні витрати, у т.ч.:</t>
  </si>
  <si>
    <t>1.1.1</t>
  </si>
  <si>
    <t>витрати на паливо</t>
  </si>
  <si>
    <t>1.1.2</t>
  </si>
  <si>
    <t>витрати на електроенергію</t>
  </si>
  <si>
    <t>1.1.3</t>
  </si>
  <si>
    <t xml:space="preserve">витрати на покупну теплову енергію   </t>
  </si>
  <si>
    <t>1.1.5</t>
  </si>
  <si>
    <t>транспортування теплової енергії</t>
  </si>
  <si>
    <t>1.1.6</t>
  </si>
  <si>
    <t xml:space="preserve">вода для технологічних потреб </t>
  </si>
  <si>
    <t>1.1.7</t>
  </si>
  <si>
    <t xml:space="preserve">матеріали, запасні  частини </t>
  </si>
  <si>
    <t>1.2</t>
  </si>
  <si>
    <t>прямі витрати на оплату праці</t>
  </si>
  <si>
    <t>1.3</t>
  </si>
  <si>
    <t>інші прямі витрати, у т.ч.:</t>
  </si>
  <si>
    <t>1.3.1</t>
  </si>
  <si>
    <t xml:space="preserve"> відрахування  на соціальні заходи</t>
  </si>
  <si>
    <t>1.3.2</t>
  </si>
  <si>
    <t xml:space="preserve"> амортизаційні відрахування</t>
  </si>
  <si>
    <t>1.3.3</t>
  </si>
  <si>
    <t xml:space="preserve"> інші прямі витрати</t>
  </si>
  <si>
    <t>1.4</t>
  </si>
  <si>
    <t>загальновиробничі витрати, у т.ч.:</t>
  </si>
  <si>
    <t>1.4.1</t>
  </si>
  <si>
    <t>витрати на оплату праці</t>
  </si>
  <si>
    <t>1.4.2</t>
  </si>
  <si>
    <t>відрахування  на соціальні заходи</t>
  </si>
  <si>
    <t>1.4.3</t>
  </si>
  <si>
    <t>інші витрати</t>
  </si>
  <si>
    <t>Адміністративні витрати, у т.ч.:</t>
  </si>
  <si>
    <t>2.1</t>
  </si>
  <si>
    <t>2.2</t>
  </si>
  <si>
    <t>відрахування на соціальні заходи</t>
  </si>
  <si>
    <t>2.3</t>
  </si>
  <si>
    <t>3</t>
  </si>
  <si>
    <t>Витрати на збут</t>
  </si>
  <si>
    <t>3.1</t>
  </si>
  <si>
    <t>3.2</t>
  </si>
  <si>
    <t>3.3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</si>
  <si>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</si>
  <si>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</si>
  <si>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</si>
  <si>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</si>
  <si>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</si>
  <si>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</si>
  <si>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</si>
  <si>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Витрати на відшкодування втрат</t>
  </si>
  <si>
    <t>% витрат на відшкодування втрат до собівартості</t>
  </si>
  <si>
    <t>8</t>
  </si>
  <si>
    <t>Розрахунковий прибуток, усього, у т.ч.:</t>
  </si>
  <si>
    <t>8.1</t>
  </si>
  <si>
    <t>податок на прибуток</t>
  </si>
  <si>
    <t>8.4</t>
  </si>
  <si>
    <t>на розвиток виробництва</t>
  </si>
  <si>
    <t>8.5</t>
  </si>
  <si>
    <t>інше використання прибутку</t>
  </si>
  <si>
    <t>9</t>
  </si>
  <si>
    <t xml:space="preserve">Вартість виробництва теплової енергії </t>
  </si>
  <si>
    <t>10</t>
  </si>
  <si>
    <t>Обсяг реалізації  теплової енергії власним споживачам, Гкал</t>
  </si>
  <si>
    <t>Гкал</t>
  </si>
  <si>
    <t>11</t>
  </si>
  <si>
    <t>Рівень рентабельності, %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</si>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</sst>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textRotation="90" wrapText="1"/>
    </xf>
    <xf numFmtId="2" fontId="6" fillId="0" borderId="2" xfId="0" applyNumberFormat="1" applyFont="1" applyFill="1" applyBorder="1" applyAlignment="1">
      <alignment horizontal="center" vertical="center" textRotation="90" wrapText="1"/>
    </xf>
    <xf numFmtId="2" fontId="4" fillId="0" borderId="2" xfId="0" applyNumberFormat="1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textRotation="90" wrapText="1"/>
    </xf>
    <xf numFmtId="2" fontId="6" fillId="0" borderId="13" xfId="0" applyNumberFormat="1" applyFont="1" applyFill="1" applyBorder="1" applyAlignment="1">
      <alignment horizontal="center" vertical="center" textRotation="90" wrapText="1"/>
    </xf>
    <xf numFmtId="2" fontId="4" fillId="0" borderId="13" xfId="0" applyNumberFormat="1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165" fontId="12" fillId="0" borderId="10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 applyProtection="1">
      <alignment vertical="center" wrapText="1"/>
    </xf>
    <xf numFmtId="0" fontId="3" fillId="0" borderId="10" xfId="1" applyFont="1" applyFill="1" applyBorder="1" applyAlignment="1" applyProtection="1">
      <alignment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3" borderId="10" xfId="0" applyNumberFormat="1" applyFont="1" applyFill="1" applyBorder="1" applyAlignment="1">
      <alignment horizontal="center" vertical="center" wrapText="1"/>
    </xf>
    <xf numFmtId="2" fontId="12" fillId="4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textRotation="89" wrapText="1"/>
    </xf>
    <xf numFmtId="0" fontId="5" fillId="0" borderId="9" xfId="0" applyFont="1" applyFill="1" applyBorder="1" applyAlignment="1">
      <alignment horizontal="center" vertical="center" textRotation="89" wrapText="1"/>
    </xf>
    <xf numFmtId="0" fontId="5" fillId="0" borderId="13" xfId="0" applyFont="1" applyFill="1" applyBorder="1" applyAlignment="1">
      <alignment horizontal="center" vertical="center" textRotation="89" wrapText="1"/>
    </xf>
    <xf numFmtId="0" fontId="10" fillId="0" borderId="10" xfId="0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49" fontId="10" fillId="0" borderId="10" xfId="1" applyNumberFormat="1" applyFont="1" applyFill="1" applyBorder="1" applyAlignment="1" applyProtection="1">
      <alignment horizontal="center" vertical="center" wrapText="1"/>
    </xf>
    <xf numFmtId="0" fontId="14" fillId="0" borderId="0" xfId="0" applyFont="1"/>
  </cellXfs>
  <cellStyles count="2">
    <cellStyle name="Обычный" xfId="0" builtinId="0"/>
    <cellStyle name="Обычный 3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0&#1045;&#1082;&#1086;&#1085;&#1086;&#1084;&#1110;&#1082;&#1072;&#1044;.2,3,4,5%202025-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110;&#1095;&#1085;&#1072;%20&#1095;&#1072;&#1089;&#1090;&#1080;&#1085;&#1072;%202025-2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 соб"/>
      <sheetName val="перер факту"/>
      <sheetName val="план"/>
      <sheetName val="розподіл "/>
      <sheetName val="тариф"/>
      <sheetName val=" д.2"/>
      <sheetName val=" на 1 Гкал"/>
      <sheetName val="д.3 "/>
      <sheetName val="д. 4 "/>
      <sheetName val="Ана"/>
      <sheetName val="д.5"/>
      <sheetName val="св, ніч, веч."/>
    </sheetNames>
    <sheetDataSet>
      <sheetData sheetId="0"/>
      <sheetData sheetId="1"/>
      <sheetData sheetId="2"/>
      <sheetData sheetId="3"/>
      <sheetData sheetId="4">
        <row r="7">
          <cell r="H7">
            <v>557.92999999999995</v>
          </cell>
          <cell r="I7">
            <v>4297.1400000000003</v>
          </cell>
          <cell r="J7">
            <v>8.7100000000000009</v>
          </cell>
        </row>
        <row r="27">
          <cell r="D27">
            <v>182.72</v>
          </cell>
          <cell r="E27">
            <v>233.03</v>
          </cell>
          <cell r="F27">
            <v>244.45</v>
          </cell>
        </row>
      </sheetData>
      <sheetData sheetId="5"/>
      <sheetData sheetId="6">
        <row r="11">
          <cell r="O11">
            <v>1025.31</v>
          </cell>
          <cell r="P11">
            <v>2056.77</v>
          </cell>
          <cell r="Q11">
            <v>2290.96</v>
          </cell>
        </row>
        <row r="15">
          <cell r="O15">
            <v>181.78</v>
          </cell>
          <cell r="P15">
            <v>181.78</v>
          </cell>
          <cell r="Q15">
            <v>181.78</v>
          </cell>
        </row>
        <row r="16">
          <cell r="O16">
            <v>1.19</v>
          </cell>
          <cell r="P16">
            <v>1.19</v>
          </cell>
          <cell r="Q16">
            <v>1.19</v>
          </cell>
        </row>
        <row r="17">
          <cell r="O17">
            <v>18.95</v>
          </cell>
          <cell r="P17">
            <v>18.95</v>
          </cell>
          <cell r="Q17">
            <v>18.95</v>
          </cell>
        </row>
        <row r="18">
          <cell r="O18">
            <v>503.3</v>
          </cell>
          <cell r="P18">
            <v>503.3</v>
          </cell>
          <cell r="Q18">
            <v>503.3</v>
          </cell>
        </row>
        <row r="20">
          <cell r="O20">
            <v>110.73</v>
          </cell>
          <cell r="P20">
            <v>110.73</v>
          </cell>
          <cell r="Q20">
            <v>110.73</v>
          </cell>
        </row>
        <row r="21">
          <cell r="O21">
            <v>72.06</v>
          </cell>
          <cell r="P21">
            <v>72.06</v>
          </cell>
          <cell r="Q21">
            <v>72.06</v>
          </cell>
        </row>
        <row r="22">
          <cell r="O22">
            <v>345.04</v>
          </cell>
          <cell r="P22">
            <v>506.94</v>
          </cell>
          <cell r="Q22">
            <v>563.87</v>
          </cell>
        </row>
        <row r="24">
          <cell r="O24">
            <v>76.64</v>
          </cell>
          <cell r="P24">
            <v>76.64</v>
          </cell>
          <cell r="Q24">
            <v>76.64</v>
          </cell>
        </row>
        <row r="25">
          <cell r="O25">
            <v>16.86</v>
          </cell>
          <cell r="P25">
            <v>16.86</v>
          </cell>
          <cell r="Q25">
            <v>16.87</v>
          </cell>
        </row>
        <row r="26">
          <cell r="P26">
            <v>78.459999999999994</v>
          </cell>
          <cell r="Q26">
            <v>78.459999999999994</v>
          </cell>
        </row>
        <row r="28">
          <cell r="O28">
            <v>296.95999999999998</v>
          </cell>
          <cell r="P28">
            <v>296.95999999999998</v>
          </cell>
          <cell r="Q28">
            <v>296.95999999999998</v>
          </cell>
        </row>
        <row r="29">
          <cell r="O29">
            <v>65.33</v>
          </cell>
          <cell r="P29">
            <v>65.33</v>
          </cell>
          <cell r="Q29">
            <v>65.33</v>
          </cell>
        </row>
        <row r="30">
          <cell r="O30">
            <v>16.64</v>
          </cell>
          <cell r="P30">
            <v>16.64</v>
          </cell>
          <cell r="Q30">
            <v>16.64</v>
          </cell>
        </row>
        <row r="33">
          <cell r="O33">
            <v>32.89</v>
          </cell>
          <cell r="P33">
            <v>41.95</v>
          </cell>
          <cell r="Q33">
            <v>44</v>
          </cell>
        </row>
        <row r="34">
          <cell r="O34">
            <v>51.25</v>
          </cell>
          <cell r="P34">
            <v>51.25</v>
          </cell>
          <cell r="Q34">
            <v>51.25</v>
          </cell>
        </row>
        <row r="36">
          <cell r="O36">
            <v>98.58</v>
          </cell>
          <cell r="P36">
            <v>139.83000000000001</v>
          </cell>
          <cell r="Q36">
            <v>149.19999999999999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.12"/>
      <sheetName val="ціна газу"/>
      <sheetName val="Дод.13"/>
      <sheetName val="Дод. 10"/>
      <sheetName val="Дод. 9"/>
      <sheetName val="Ціна на ел.ен."/>
      <sheetName val="Дод 8."/>
      <sheetName val="помісячно"/>
      <sheetName val="розподіл"/>
      <sheetName val="Дод.7"/>
      <sheetName val="Дод. вода"/>
      <sheetName val="Електр."/>
      <sheetName val="норми"/>
      <sheetName val="метод"/>
      <sheetName val="Витр. ПЕР"/>
      <sheetName val="питомі паливо"/>
      <sheetName val="вода "/>
      <sheetName val="втрати ТМ"/>
      <sheetName val="Лист1"/>
      <sheetName val="Реал."/>
      <sheetName val="Вода факт"/>
      <sheetName val="Аналіз"/>
      <sheetName val="Коеф."/>
      <sheetName val="Опис"/>
      <sheetName val="Нас"/>
      <sheetName val="Бюдж"/>
      <sheetName val="Інші"/>
      <sheetName val="реал по спож"/>
      <sheetName val="вир, реал. 19-23"/>
      <sheetName val="Сер. темп."/>
      <sheetName val="факт газ"/>
      <sheetName val="факт ел.ен."/>
    </sheetNames>
    <sheetDataSet>
      <sheetData sheetId="0"/>
      <sheetData sheetId="1"/>
      <sheetData sheetId="2"/>
      <sheetData sheetId="3"/>
      <sheetData sheetId="4">
        <row r="31">
          <cell r="C31">
            <v>345156.81</v>
          </cell>
        </row>
      </sheetData>
      <sheetData sheetId="5"/>
      <sheetData sheetId="6">
        <row r="22">
          <cell r="F22">
            <v>771.43100000000004</v>
          </cell>
        </row>
        <row r="23">
          <cell r="G23">
            <v>6183.33</v>
          </cell>
        </row>
        <row r="25">
          <cell r="G25">
            <v>13658.33</v>
          </cell>
        </row>
        <row r="26">
          <cell r="G26">
            <v>15356.96</v>
          </cell>
        </row>
        <row r="29">
          <cell r="G29">
            <v>136.57599999999999</v>
          </cell>
        </row>
        <row r="31">
          <cell r="G31">
            <v>136.57599999999999</v>
          </cell>
        </row>
        <row r="32">
          <cell r="G32">
            <v>136.57599999999999</v>
          </cell>
        </row>
      </sheetData>
      <sheetData sheetId="7"/>
      <sheetData sheetId="8"/>
      <sheetData sheetId="9">
        <row r="44">
          <cell r="F44">
            <v>557.92999999999995</v>
          </cell>
        </row>
      </sheetData>
      <sheetData sheetId="10">
        <row r="11">
          <cell r="F11">
            <v>4533.21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5" workbookViewId="0">
      <selection activeCell="F29" sqref="F29"/>
    </sheetView>
  </sheetViews>
  <sheetFormatPr defaultRowHeight="15" x14ac:dyDescent="0.25"/>
  <cols>
    <col min="1" max="1" width="3.7109375" style="59" customWidth="1"/>
    <col min="2" max="2" width="24.7109375" customWidth="1"/>
  </cols>
  <sheetData>
    <row r="1" spans="1:12" ht="15.75" x14ac:dyDescent="0.25">
      <c r="A1" s="5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.7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52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2"/>
    </row>
    <row r="4" spans="1:12" x14ac:dyDescent="0.25">
      <c r="A4" s="53" t="s">
        <v>3</v>
      </c>
      <c r="B4" s="6" t="s">
        <v>4</v>
      </c>
      <c r="C4" s="7" t="s">
        <v>5</v>
      </c>
      <c r="D4" s="8" t="s">
        <v>6</v>
      </c>
      <c r="E4" s="9"/>
      <c r="F4" s="10"/>
      <c r="G4" s="8" t="s">
        <v>7</v>
      </c>
      <c r="H4" s="9"/>
      <c r="I4" s="10"/>
      <c r="J4" s="11" t="s">
        <v>8</v>
      </c>
      <c r="K4" s="12"/>
      <c r="L4" s="13"/>
    </row>
    <row r="5" spans="1:12" x14ac:dyDescent="0.25">
      <c r="A5" s="54"/>
      <c r="B5" s="14"/>
      <c r="C5" s="15"/>
      <c r="D5" s="16" t="s">
        <v>9</v>
      </c>
      <c r="E5" s="16"/>
      <c r="F5" s="16"/>
      <c r="G5" s="16" t="s">
        <v>10</v>
      </c>
      <c r="H5" s="16"/>
      <c r="I5" s="16"/>
      <c r="J5" s="17"/>
      <c r="K5" s="18"/>
      <c r="L5" s="19"/>
    </row>
    <row r="6" spans="1:12" x14ac:dyDescent="0.25">
      <c r="A6" s="54"/>
      <c r="B6" s="14"/>
      <c r="C6" s="15"/>
      <c r="D6" s="20" t="s">
        <v>11</v>
      </c>
      <c r="E6" s="20" t="s">
        <v>12</v>
      </c>
      <c r="F6" s="20" t="s">
        <v>13</v>
      </c>
      <c r="G6" s="20" t="s">
        <v>11</v>
      </c>
      <c r="H6" s="20" t="s">
        <v>12</v>
      </c>
      <c r="I6" s="20" t="s">
        <v>13</v>
      </c>
      <c r="J6" s="21" t="s">
        <v>14</v>
      </c>
      <c r="K6" s="21" t="s">
        <v>15</v>
      </c>
      <c r="L6" s="22" t="s">
        <v>16</v>
      </c>
    </row>
    <row r="7" spans="1:12" x14ac:dyDescent="0.25">
      <c r="A7" s="55"/>
      <c r="B7" s="23"/>
      <c r="C7" s="24"/>
      <c r="D7" s="25"/>
      <c r="E7" s="25"/>
      <c r="F7" s="25"/>
      <c r="G7" s="25"/>
      <c r="H7" s="25"/>
      <c r="I7" s="25"/>
      <c r="J7" s="26"/>
      <c r="K7" s="26"/>
      <c r="L7" s="27"/>
    </row>
    <row r="8" spans="1:12" x14ac:dyDescent="0.25">
      <c r="A8" s="56">
        <v>1</v>
      </c>
      <c r="B8" s="28">
        <v>2</v>
      </c>
      <c r="C8" s="29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29">
        <v>10</v>
      </c>
      <c r="K8" s="29">
        <v>11</v>
      </c>
      <c r="L8" s="31">
        <v>12</v>
      </c>
    </row>
    <row r="9" spans="1:12" ht="16.5" x14ac:dyDescent="0.25">
      <c r="A9" s="56"/>
      <c r="B9" s="32" t="s">
        <v>17</v>
      </c>
      <c r="C9" s="33" t="s">
        <v>18</v>
      </c>
      <c r="D9" s="34">
        <v>3229.18</v>
      </c>
      <c r="E9" s="34">
        <v>4734.96</v>
      </c>
      <c r="F9" s="34">
        <v>4854.58</v>
      </c>
      <c r="G9" s="34">
        <f>(G48+G51)*1.2</f>
        <v>3590.3639999999996</v>
      </c>
      <c r="H9" s="34">
        <f>(H48+H51)*1.2</f>
        <v>5082.768</v>
      </c>
      <c r="I9" s="34">
        <f>(I48+I51)*1.2</f>
        <v>5445.8280000000004</v>
      </c>
      <c r="J9" s="35">
        <f>G9/D9*100-100</f>
        <v>11.18500671997225</v>
      </c>
      <c r="K9" s="35">
        <f>H9/E9*100-100</f>
        <v>7.3455319580313159</v>
      </c>
      <c r="L9" s="36">
        <f>I9/F9*100-100</f>
        <v>12.17917924928625</v>
      </c>
    </row>
    <row r="10" spans="1:12" x14ac:dyDescent="0.25">
      <c r="A10" s="56"/>
      <c r="B10" s="32" t="s">
        <v>19</v>
      </c>
      <c r="C10" s="33"/>
      <c r="D10" s="37"/>
      <c r="E10" s="37"/>
      <c r="F10" s="37"/>
      <c r="G10" s="37"/>
      <c r="H10" s="37"/>
      <c r="I10" s="37"/>
      <c r="J10" s="36"/>
      <c r="K10" s="35"/>
      <c r="L10" s="36"/>
    </row>
    <row r="11" spans="1:12" x14ac:dyDescent="0.25">
      <c r="A11" s="56"/>
      <c r="B11" s="28" t="s">
        <v>20</v>
      </c>
      <c r="C11" s="33" t="s">
        <v>21</v>
      </c>
      <c r="D11" s="37">
        <v>2580.87</v>
      </c>
      <c r="E11" s="37">
        <v>3784.88</v>
      </c>
      <c r="F11" s="37">
        <v>3878.61</v>
      </c>
      <c r="G11" s="37">
        <f t="shared" ref="G11:I11" si="0">G48</f>
        <v>2809.25</v>
      </c>
      <c r="H11" s="37">
        <f>H48</f>
        <v>4002.61</v>
      </c>
      <c r="I11" s="37">
        <f t="shared" si="0"/>
        <v>4293.7400000000007</v>
      </c>
      <c r="J11" s="35">
        <f>G11/D11*100-100</f>
        <v>8.8489540348797107</v>
      </c>
      <c r="K11" s="35">
        <f>H11/E11*100-100</f>
        <v>5.7526262391410086</v>
      </c>
      <c r="L11" s="36">
        <f>I11/F11*100-100</f>
        <v>10.703061148194863</v>
      </c>
    </row>
    <row r="12" spans="1:12" x14ac:dyDescent="0.25">
      <c r="A12" s="56"/>
      <c r="B12" s="28" t="s">
        <v>22</v>
      </c>
      <c r="C12" s="33" t="s">
        <v>21</v>
      </c>
      <c r="D12" s="37">
        <v>110.11</v>
      </c>
      <c r="E12" s="37">
        <v>160.91999999999999</v>
      </c>
      <c r="F12" s="37">
        <v>166.87</v>
      </c>
      <c r="G12" s="37">
        <f>[1]тариф!D27</f>
        <v>182.72</v>
      </c>
      <c r="H12" s="37">
        <f>[1]тариф!E27</f>
        <v>233.03</v>
      </c>
      <c r="I12" s="37">
        <f>[1]тариф!F27</f>
        <v>244.45</v>
      </c>
      <c r="J12" s="35"/>
      <c r="K12" s="35">
        <f t="shared" ref="J12:L55" si="1">H12/E12*100-100</f>
        <v>44.811086254039282</v>
      </c>
      <c r="L12" s="36">
        <f t="shared" si="1"/>
        <v>46.491280637622083</v>
      </c>
    </row>
    <row r="13" spans="1:12" x14ac:dyDescent="0.25">
      <c r="A13" s="56"/>
      <c r="B13" s="28" t="s">
        <v>23</v>
      </c>
      <c r="C13" s="33" t="s">
        <v>24</v>
      </c>
      <c r="D13" s="38">
        <v>4.3</v>
      </c>
      <c r="E13" s="38">
        <f t="shared" ref="E13:F13" si="2">E12/E11*100</f>
        <v>4.2516539493986594</v>
      </c>
      <c r="F13" s="38">
        <f t="shared" si="2"/>
        <v>4.3023144889535168</v>
      </c>
      <c r="G13" s="38">
        <f>G12/G11*100</f>
        <v>6.5042271068790596</v>
      </c>
      <c r="H13" s="38">
        <f t="shared" ref="H13:I13" si="3">H12/H11*100</f>
        <v>5.8219511768571008</v>
      </c>
      <c r="I13" s="38">
        <f t="shared" si="3"/>
        <v>5.69317192005105</v>
      </c>
      <c r="J13" s="35"/>
      <c r="K13" s="35">
        <f t="shared" si="1"/>
        <v>36.933796732928812</v>
      </c>
      <c r="L13" s="36">
        <f t="shared" si="1"/>
        <v>32.328120937431549</v>
      </c>
    </row>
    <row r="14" spans="1:12" x14ac:dyDescent="0.25">
      <c r="A14" s="56"/>
      <c r="B14" s="28" t="s">
        <v>25</v>
      </c>
      <c r="C14" s="33" t="s">
        <v>21</v>
      </c>
      <c r="D14" s="37">
        <v>538.20000000000005</v>
      </c>
      <c r="E14" s="37">
        <v>789.16</v>
      </c>
      <c r="F14" s="37">
        <v>809.1</v>
      </c>
      <c r="G14" s="37">
        <f>G9-(G11+G12)</f>
        <v>598.39399999999978</v>
      </c>
      <c r="H14" s="37">
        <f>H9-(H11+H12)</f>
        <v>847.1279999999997</v>
      </c>
      <c r="I14" s="37">
        <f>I9-(I11+I12)</f>
        <v>907.63799999999992</v>
      </c>
      <c r="J14" s="35">
        <f t="shared" si="1"/>
        <v>11.18431809736154</v>
      </c>
      <c r="K14" s="35">
        <f t="shared" si="1"/>
        <v>7.3455319580312874</v>
      </c>
      <c r="L14" s="36">
        <f t="shared" si="1"/>
        <v>12.178717093066354</v>
      </c>
    </row>
    <row r="15" spans="1:12" ht="24" x14ac:dyDescent="0.25">
      <c r="A15" s="56"/>
      <c r="B15" s="28" t="s">
        <v>26</v>
      </c>
      <c r="C15" s="33" t="s">
        <v>27</v>
      </c>
      <c r="D15" s="37">
        <v>7659.91</v>
      </c>
      <c r="E15" s="37">
        <v>15134.91</v>
      </c>
      <c r="F15" s="37">
        <v>16017.2</v>
      </c>
      <c r="G15" s="37">
        <f t="shared" ref="G15:I15" si="4">G17+G18+G19+G20</f>
        <v>7659.9059999999999</v>
      </c>
      <c r="H15" s="37">
        <f t="shared" si="4"/>
        <v>15134.905999999999</v>
      </c>
      <c r="I15" s="37">
        <f t="shared" si="4"/>
        <v>16833.536</v>
      </c>
      <c r="J15" s="35">
        <f t="shared" si="1"/>
        <v>-5.2219934701724924E-5</v>
      </c>
      <c r="K15" s="35">
        <f t="shared" si="1"/>
        <v>-2.6428964559954693E-5</v>
      </c>
      <c r="L15" s="36">
        <f t="shared" si="1"/>
        <v>5.0966211322827917</v>
      </c>
    </row>
    <row r="16" spans="1:12" x14ac:dyDescent="0.25">
      <c r="A16" s="56"/>
      <c r="B16" s="28" t="s">
        <v>28</v>
      </c>
      <c r="C16" s="33"/>
      <c r="D16" s="37"/>
      <c r="E16" s="37"/>
      <c r="F16" s="37"/>
      <c r="G16" s="37"/>
      <c r="H16" s="37"/>
      <c r="I16" s="37"/>
      <c r="J16" s="35"/>
      <c r="K16" s="35"/>
      <c r="L16" s="36"/>
    </row>
    <row r="17" spans="1:12" ht="24" x14ac:dyDescent="0.25">
      <c r="A17" s="56"/>
      <c r="B17" s="32" t="s">
        <v>29</v>
      </c>
      <c r="C17" s="33" t="s">
        <v>30</v>
      </c>
      <c r="D17" s="39">
        <v>6183.33</v>
      </c>
      <c r="E17" s="40">
        <v>13658.33</v>
      </c>
      <c r="F17" s="37">
        <v>14540.62</v>
      </c>
      <c r="G17" s="37">
        <f>'[2]Дод 8.'!$G$23</f>
        <v>6183.33</v>
      </c>
      <c r="H17" s="37">
        <f>'[2]Дод 8.'!$G$25</f>
        <v>13658.33</v>
      </c>
      <c r="I17" s="37">
        <f>'[2]Дод 8.'!$G$26</f>
        <v>15356.96</v>
      </c>
      <c r="J17" s="35">
        <f t="shared" si="1"/>
        <v>0</v>
      </c>
      <c r="K17" s="35">
        <f t="shared" si="1"/>
        <v>0</v>
      </c>
      <c r="L17" s="36">
        <f t="shared" si="1"/>
        <v>5.6142035208952592</v>
      </c>
    </row>
    <row r="18" spans="1:12" ht="16.5" x14ac:dyDescent="0.25">
      <c r="A18" s="56"/>
      <c r="B18" s="32" t="s">
        <v>31</v>
      </c>
      <c r="C18" s="33" t="s">
        <v>30</v>
      </c>
      <c r="D18" s="41">
        <v>136.57599999999999</v>
      </c>
      <c r="E18" s="41">
        <v>136.57599999999999</v>
      </c>
      <c r="F18" s="41">
        <v>136.57599999999999</v>
      </c>
      <c r="G18" s="41">
        <f>'[2]Дод 8.'!$G$29</f>
        <v>136.57599999999999</v>
      </c>
      <c r="H18" s="41">
        <f>'[2]Дод 8.'!$G$31</f>
        <v>136.57599999999999</v>
      </c>
      <c r="I18" s="41">
        <f>'[2]Дод 8.'!$G$32</f>
        <v>136.57599999999999</v>
      </c>
      <c r="J18" s="35">
        <f t="shared" si="1"/>
        <v>0</v>
      </c>
      <c r="K18" s="35">
        <f t="shared" si="1"/>
        <v>0</v>
      </c>
      <c r="L18" s="36">
        <f t="shared" si="1"/>
        <v>0</v>
      </c>
    </row>
    <row r="19" spans="1:12" ht="24" x14ac:dyDescent="0.25">
      <c r="A19" s="56"/>
      <c r="B19" s="32" t="s">
        <v>32</v>
      </c>
      <c r="C19" s="33" t="s">
        <v>30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5"/>
      <c r="K19" s="35"/>
      <c r="L19" s="36"/>
    </row>
    <row r="20" spans="1:12" ht="24" x14ac:dyDescent="0.25">
      <c r="A20" s="56"/>
      <c r="B20" s="32" t="s">
        <v>33</v>
      </c>
      <c r="C20" s="33" t="s">
        <v>30</v>
      </c>
      <c r="D20" s="37">
        <v>1340</v>
      </c>
      <c r="E20" s="37">
        <v>1340</v>
      </c>
      <c r="F20" s="37">
        <v>1340</v>
      </c>
      <c r="G20" s="37">
        <v>1340</v>
      </c>
      <c r="H20" s="37">
        <v>1340</v>
      </c>
      <c r="I20" s="37">
        <v>1340</v>
      </c>
      <c r="J20" s="35">
        <f t="shared" si="1"/>
        <v>0</v>
      </c>
      <c r="K20" s="35">
        <f t="shared" si="1"/>
        <v>0</v>
      </c>
      <c r="L20" s="36">
        <f t="shared" si="1"/>
        <v>0</v>
      </c>
    </row>
    <row r="21" spans="1:12" ht="24" x14ac:dyDescent="0.25">
      <c r="A21" s="57">
        <v>1</v>
      </c>
      <c r="B21" s="42" t="s">
        <v>34</v>
      </c>
      <c r="C21" s="33" t="s">
        <v>21</v>
      </c>
      <c r="D21" s="34">
        <v>2257.2800000000002</v>
      </c>
      <c r="E21" s="34">
        <v>3461.29</v>
      </c>
      <c r="F21" s="34">
        <v>3555.02</v>
      </c>
      <c r="G21" s="34">
        <f>G22+G29+G30+G34</f>
        <v>2430.3200000000002</v>
      </c>
      <c r="H21" s="34">
        <f>H22+H29+H30+H34</f>
        <v>3623.6800000000003</v>
      </c>
      <c r="I21" s="34">
        <f>I22+I29+I30+I34</f>
        <v>3914.8100000000004</v>
      </c>
      <c r="J21" s="35">
        <f t="shared" si="1"/>
        <v>7.6658633399489702</v>
      </c>
      <c r="K21" s="35">
        <f t="shared" si="1"/>
        <v>4.6916034195343457</v>
      </c>
      <c r="L21" s="36">
        <f t="shared" si="1"/>
        <v>10.120618168111577</v>
      </c>
    </row>
    <row r="22" spans="1:12" ht="24" x14ac:dyDescent="0.25">
      <c r="A22" s="57" t="s">
        <v>35</v>
      </c>
      <c r="B22" s="42" t="s">
        <v>36</v>
      </c>
      <c r="C22" s="33" t="s">
        <v>21</v>
      </c>
      <c r="D22" s="34">
        <v>1509.95</v>
      </c>
      <c r="E22" s="34">
        <v>2713.96</v>
      </c>
      <c r="F22" s="34">
        <v>2807.69</v>
      </c>
      <c r="G22" s="34">
        <f>G23+G24+G25+G26+G27+G28</f>
        <v>1572.27</v>
      </c>
      <c r="H22" s="34">
        <f>H23+H24+H25+H26+H27+H28</f>
        <v>2765.63</v>
      </c>
      <c r="I22" s="34">
        <f>I23+I24+I25+I26+I27+I28</f>
        <v>3056.76</v>
      </c>
      <c r="J22" s="35">
        <f t="shared" si="1"/>
        <v>4.1272889830788984</v>
      </c>
      <c r="K22" s="35">
        <f t="shared" si="1"/>
        <v>1.903860042152445</v>
      </c>
      <c r="L22" s="36">
        <f t="shared" si="1"/>
        <v>8.8709935925974861</v>
      </c>
    </row>
    <row r="23" spans="1:12" x14ac:dyDescent="0.25">
      <c r="A23" s="58" t="s">
        <v>37</v>
      </c>
      <c r="B23" s="43" t="s">
        <v>38</v>
      </c>
      <c r="C23" s="33" t="s">
        <v>21</v>
      </c>
      <c r="D23" s="37">
        <v>1035.73</v>
      </c>
      <c r="E23" s="37">
        <v>2077.35</v>
      </c>
      <c r="F23" s="37">
        <v>2199.29</v>
      </c>
      <c r="G23" s="37">
        <f>'[1] на 1 Гкал'!O11</f>
        <v>1025.31</v>
      </c>
      <c r="H23" s="37">
        <f>'[1] на 1 Гкал'!P11</f>
        <v>2056.77</v>
      </c>
      <c r="I23" s="44">
        <f>'[1] на 1 Гкал'!Q11+0.01</f>
        <v>2290.9700000000003</v>
      </c>
      <c r="J23" s="35">
        <f t="shared" si="1"/>
        <v>-1.0060537012541886</v>
      </c>
      <c r="K23" s="35">
        <f t="shared" si="1"/>
        <v>-0.99068524803233515</v>
      </c>
      <c r="L23" s="36">
        <f t="shared" si="1"/>
        <v>4.1686180540083484</v>
      </c>
    </row>
    <row r="24" spans="1:12" x14ac:dyDescent="0.25">
      <c r="A24" s="58" t="s">
        <v>39</v>
      </c>
      <c r="B24" s="43" t="s">
        <v>40</v>
      </c>
      <c r="C24" s="33" t="s">
        <v>21</v>
      </c>
      <c r="D24" s="37">
        <v>135.08000000000001</v>
      </c>
      <c r="E24" s="37">
        <v>135.08000000000001</v>
      </c>
      <c r="F24" s="37">
        <v>135.08000000000001</v>
      </c>
      <c r="G24" s="44">
        <f>'[1] на 1 Гкал'!O15</f>
        <v>181.78</v>
      </c>
      <c r="H24" s="44">
        <f>'[1] на 1 Гкал'!P15</f>
        <v>181.78</v>
      </c>
      <c r="I24" s="44">
        <f>'[1] на 1 Гкал'!Q15</f>
        <v>181.78</v>
      </c>
      <c r="J24" s="35">
        <f t="shared" si="1"/>
        <v>34.572105419010938</v>
      </c>
      <c r="K24" s="35">
        <f t="shared" si="1"/>
        <v>34.572105419010938</v>
      </c>
      <c r="L24" s="36">
        <f t="shared" si="1"/>
        <v>34.572105419010938</v>
      </c>
    </row>
    <row r="25" spans="1:12" ht="24" hidden="1" x14ac:dyDescent="0.25">
      <c r="A25" s="58" t="s">
        <v>41</v>
      </c>
      <c r="B25" s="43" t="s">
        <v>42</v>
      </c>
      <c r="C25" s="33" t="s">
        <v>21</v>
      </c>
      <c r="D25" s="37"/>
      <c r="E25" s="37"/>
      <c r="F25" s="37"/>
      <c r="G25" s="37"/>
      <c r="H25" s="37"/>
      <c r="I25" s="37"/>
      <c r="J25" s="35"/>
      <c r="K25" s="35"/>
      <c r="L25" s="36"/>
    </row>
    <row r="26" spans="1:12" ht="24" x14ac:dyDescent="0.25">
      <c r="A26" s="58" t="s">
        <v>43</v>
      </c>
      <c r="B26" s="43" t="s">
        <v>44</v>
      </c>
      <c r="C26" s="33" t="s">
        <v>21</v>
      </c>
      <c r="D26" s="37">
        <v>323.44</v>
      </c>
      <c r="E26" s="37">
        <v>485.83</v>
      </c>
      <c r="F26" s="37">
        <v>457.62</v>
      </c>
      <c r="G26" s="37">
        <f>'[1] на 1 Гкал'!O22</f>
        <v>345.04</v>
      </c>
      <c r="H26" s="37">
        <f>'[1] на 1 Гкал'!P22</f>
        <v>506.94</v>
      </c>
      <c r="I26" s="37">
        <f>'[1] на 1 Гкал'!Q22</f>
        <v>563.87</v>
      </c>
      <c r="J26" s="35">
        <f t="shared" si="1"/>
        <v>6.6782092505565345</v>
      </c>
      <c r="K26" s="35">
        <f t="shared" si="1"/>
        <v>4.3451413045715555</v>
      </c>
      <c r="L26" s="36">
        <f t="shared" si="1"/>
        <v>23.217953760762214</v>
      </c>
    </row>
    <row r="27" spans="1:12" x14ac:dyDescent="0.25">
      <c r="A27" s="58" t="s">
        <v>45</v>
      </c>
      <c r="B27" s="43" t="s">
        <v>46</v>
      </c>
      <c r="C27" s="33" t="s">
        <v>21</v>
      </c>
      <c r="D27" s="37">
        <v>0.99</v>
      </c>
      <c r="E27" s="37">
        <v>0.99</v>
      </c>
      <c r="F27" s="37">
        <v>0.99</v>
      </c>
      <c r="G27" s="37">
        <f>'[1] на 1 Гкал'!O16</f>
        <v>1.19</v>
      </c>
      <c r="H27" s="37">
        <f>'[1] на 1 Гкал'!P16</f>
        <v>1.19</v>
      </c>
      <c r="I27" s="37">
        <f>'[1] на 1 Гкал'!Q16</f>
        <v>1.19</v>
      </c>
      <c r="J27" s="35">
        <f t="shared" si="1"/>
        <v>20.202020202020194</v>
      </c>
      <c r="K27" s="35">
        <f t="shared" si="1"/>
        <v>20.202020202020194</v>
      </c>
      <c r="L27" s="36">
        <f t="shared" si="1"/>
        <v>20.202020202020194</v>
      </c>
    </row>
    <row r="28" spans="1:12" x14ac:dyDescent="0.25">
      <c r="A28" s="58" t="s">
        <v>47</v>
      </c>
      <c r="B28" s="43" t="s">
        <v>48</v>
      </c>
      <c r="C28" s="33" t="s">
        <v>21</v>
      </c>
      <c r="D28" s="37">
        <v>14.71</v>
      </c>
      <c r="E28" s="37">
        <v>14.71</v>
      </c>
      <c r="F28" s="37">
        <v>14.71</v>
      </c>
      <c r="G28" s="37">
        <f>'[1] на 1 Гкал'!O17</f>
        <v>18.95</v>
      </c>
      <c r="H28" s="37">
        <f>'[1] на 1 Гкал'!P17</f>
        <v>18.95</v>
      </c>
      <c r="I28" s="37">
        <f>'[1] на 1 Гкал'!Q17</f>
        <v>18.95</v>
      </c>
      <c r="J28" s="35">
        <f t="shared" si="1"/>
        <v>28.823929299796049</v>
      </c>
      <c r="K28" s="35">
        <f t="shared" si="1"/>
        <v>28.823929299796049</v>
      </c>
      <c r="L28" s="36">
        <f t="shared" si="1"/>
        <v>28.823929299796049</v>
      </c>
    </row>
    <row r="29" spans="1:12" ht="24" x14ac:dyDescent="0.25">
      <c r="A29" s="57" t="s">
        <v>49</v>
      </c>
      <c r="B29" s="42" t="s">
        <v>50</v>
      </c>
      <c r="C29" s="33" t="s">
        <v>21</v>
      </c>
      <c r="D29" s="34">
        <v>446.19</v>
      </c>
      <c r="E29" s="34">
        <v>446.19</v>
      </c>
      <c r="F29" s="34">
        <v>446.19</v>
      </c>
      <c r="G29" s="34">
        <f>'[1] на 1 Гкал'!O18</f>
        <v>503.3</v>
      </c>
      <c r="H29" s="34">
        <f>'[1] на 1 Гкал'!P18</f>
        <v>503.3</v>
      </c>
      <c r="I29" s="34">
        <f>'[1] на 1 Гкал'!Q18</f>
        <v>503.3</v>
      </c>
      <c r="J29" s="35">
        <f t="shared" si="1"/>
        <v>12.799480042134519</v>
      </c>
      <c r="K29" s="35">
        <f t="shared" si="1"/>
        <v>12.799480042134519</v>
      </c>
      <c r="L29" s="36">
        <f t="shared" si="1"/>
        <v>12.799480042134519</v>
      </c>
    </row>
    <row r="30" spans="1:12" x14ac:dyDescent="0.25">
      <c r="A30" s="57" t="s">
        <v>51</v>
      </c>
      <c r="B30" s="42" t="s">
        <v>52</v>
      </c>
      <c r="C30" s="33" t="s">
        <v>21</v>
      </c>
      <c r="D30" s="37">
        <v>149.46</v>
      </c>
      <c r="E30" s="37">
        <v>149.46</v>
      </c>
      <c r="F30" s="37">
        <v>149.46</v>
      </c>
      <c r="G30" s="34">
        <f>G31+G32+G33</f>
        <v>182.79000000000002</v>
      </c>
      <c r="H30" s="34">
        <f t="shared" ref="H30:I30" si="5">H31+H32+H33</f>
        <v>182.79000000000002</v>
      </c>
      <c r="I30" s="34">
        <f t="shared" si="5"/>
        <v>182.79000000000002</v>
      </c>
      <c r="J30" s="35">
        <f t="shared" si="1"/>
        <v>22.300281011641914</v>
      </c>
      <c r="K30" s="35">
        <f t="shared" si="1"/>
        <v>22.300281011641914</v>
      </c>
      <c r="L30" s="36">
        <f t="shared" si="1"/>
        <v>22.300281011641914</v>
      </c>
    </row>
    <row r="31" spans="1:12" ht="24" x14ac:dyDescent="0.25">
      <c r="A31" s="58" t="s">
        <v>53</v>
      </c>
      <c r="B31" s="43" t="s">
        <v>54</v>
      </c>
      <c r="C31" s="33" t="s">
        <v>21</v>
      </c>
      <c r="D31" s="37">
        <v>91</v>
      </c>
      <c r="E31" s="37">
        <v>91</v>
      </c>
      <c r="F31" s="37">
        <v>91</v>
      </c>
      <c r="G31" s="37">
        <f>'[1] на 1 Гкал'!O20</f>
        <v>110.73</v>
      </c>
      <c r="H31" s="37">
        <f>'[1] на 1 Гкал'!P20</f>
        <v>110.73</v>
      </c>
      <c r="I31" s="37">
        <f>'[1] на 1 Гкал'!Q20</f>
        <v>110.73</v>
      </c>
      <c r="J31" s="35">
        <f t="shared" si="1"/>
        <v>21.681318681318686</v>
      </c>
      <c r="K31" s="35">
        <f t="shared" si="1"/>
        <v>21.681318681318686</v>
      </c>
      <c r="L31" s="36">
        <f t="shared" si="1"/>
        <v>21.681318681318686</v>
      </c>
    </row>
    <row r="32" spans="1:12" x14ac:dyDescent="0.25">
      <c r="A32" s="58" t="s">
        <v>55</v>
      </c>
      <c r="B32" s="43" t="s">
        <v>56</v>
      </c>
      <c r="C32" s="33" t="s">
        <v>21</v>
      </c>
      <c r="D32" s="37">
        <v>58.46</v>
      </c>
      <c r="E32" s="37">
        <v>58.46</v>
      </c>
      <c r="F32" s="37">
        <v>58.46</v>
      </c>
      <c r="G32" s="37">
        <f>'[1] на 1 Гкал'!O21</f>
        <v>72.06</v>
      </c>
      <c r="H32" s="37">
        <f>'[1] на 1 Гкал'!P21</f>
        <v>72.06</v>
      </c>
      <c r="I32" s="37">
        <f>'[1] на 1 Гкал'!Q21</f>
        <v>72.06</v>
      </c>
      <c r="J32" s="35">
        <f t="shared" si="1"/>
        <v>23.263770099213147</v>
      </c>
      <c r="K32" s="35">
        <f t="shared" si="1"/>
        <v>23.263770099213147</v>
      </c>
      <c r="L32" s="36">
        <f t="shared" si="1"/>
        <v>23.263770099213147</v>
      </c>
    </row>
    <row r="33" spans="1:12" x14ac:dyDescent="0.25">
      <c r="A33" s="58" t="s">
        <v>57</v>
      </c>
      <c r="B33" s="43" t="s">
        <v>58</v>
      </c>
      <c r="C33" s="33" t="s">
        <v>21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5"/>
      <c r="K33" s="35"/>
      <c r="L33" s="36"/>
    </row>
    <row r="34" spans="1:12" ht="24" x14ac:dyDescent="0.25">
      <c r="A34" s="57" t="s">
        <v>59</v>
      </c>
      <c r="B34" s="42" t="s">
        <v>60</v>
      </c>
      <c r="C34" s="33" t="s">
        <v>21</v>
      </c>
      <c r="D34" s="34">
        <v>151.68</v>
      </c>
      <c r="E34" s="34">
        <v>151.68</v>
      </c>
      <c r="F34" s="34">
        <v>151.68</v>
      </c>
      <c r="G34" s="34">
        <f>G35+G36+G37</f>
        <v>171.95999999999998</v>
      </c>
      <c r="H34" s="34">
        <f t="shared" ref="H34:I34" si="6">H35+H36+H37</f>
        <v>171.95999999999998</v>
      </c>
      <c r="I34" s="34">
        <f t="shared" si="6"/>
        <v>171.95999999999998</v>
      </c>
      <c r="J34" s="35">
        <f t="shared" si="1"/>
        <v>13.370253164556928</v>
      </c>
      <c r="K34" s="35">
        <f t="shared" si="1"/>
        <v>13.370253164556928</v>
      </c>
      <c r="L34" s="36">
        <f t="shared" si="1"/>
        <v>13.370253164556928</v>
      </c>
    </row>
    <row r="35" spans="1:12" x14ac:dyDescent="0.25">
      <c r="A35" s="58" t="s">
        <v>61</v>
      </c>
      <c r="B35" s="43" t="s">
        <v>62</v>
      </c>
      <c r="C35" s="33" t="s">
        <v>21</v>
      </c>
      <c r="D35" s="37">
        <v>65.14</v>
      </c>
      <c r="E35" s="37">
        <v>65.14</v>
      </c>
      <c r="F35" s="37">
        <v>65.14</v>
      </c>
      <c r="G35" s="37">
        <f>'[1] на 1 Гкал'!O24</f>
        <v>76.64</v>
      </c>
      <c r="H35" s="37">
        <f>'[1] на 1 Гкал'!P24</f>
        <v>76.64</v>
      </c>
      <c r="I35" s="37">
        <f>'[1] на 1 Гкал'!Q24</f>
        <v>76.64</v>
      </c>
      <c r="J35" s="35">
        <f>G35/D35*100-100</f>
        <v>17.654283082591334</v>
      </c>
      <c r="K35" s="35">
        <f t="shared" si="1"/>
        <v>17.654283082591334</v>
      </c>
      <c r="L35" s="36">
        <f t="shared" si="1"/>
        <v>17.654283082591334</v>
      </c>
    </row>
    <row r="36" spans="1:12" ht="24" x14ac:dyDescent="0.25">
      <c r="A36" s="58" t="s">
        <v>63</v>
      </c>
      <c r="B36" s="43" t="s">
        <v>64</v>
      </c>
      <c r="C36" s="33" t="s">
        <v>21</v>
      </c>
      <c r="D36" s="37">
        <v>14.34</v>
      </c>
      <c r="E36" s="37">
        <v>14.34</v>
      </c>
      <c r="F36" s="37">
        <v>14.34</v>
      </c>
      <c r="G36" s="37">
        <f>'[1] на 1 Гкал'!O25</f>
        <v>16.86</v>
      </c>
      <c r="H36" s="37">
        <f>'[1] на 1 Гкал'!P25</f>
        <v>16.86</v>
      </c>
      <c r="I36" s="37">
        <f>'[1] на 1 Гкал'!Q25-0.01</f>
        <v>16.86</v>
      </c>
      <c r="J36" s="35">
        <f t="shared" si="1"/>
        <v>17.573221757322159</v>
      </c>
      <c r="K36" s="35">
        <f t="shared" si="1"/>
        <v>17.573221757322159</v>
      </c>
      <c r="L36" s="36">
        <f t="shared" si="1"/>
        <v>17.573221757322159</v>
      </c>
    </row>
    <row r="37" spans="1:12" x14ac:dyDescent="0.25">
      <c r="A37" s="58" t="s">
        <v>65</v>
      </c>
      <c r="B37" s="43" t="s">
        <v>66</v>
      </c>
      <c r="C37" s="33" t="s">
        <v>21</v>
      </c>
      <c r="D37" s="37">
        <v>72.2</v>
      </c>
      <c r="E37" s="37">
        <v>72.2</v>
      </c>
      <c r="F37" s="37">
        <v>72.2</v>
      </c>
      <c r="G37" s="37">
        <f>'[1] на 1 Гкал'!P26</f>
        <v>78.459999999999994</v>
      </c>
      <c r="H37" s="37">
        <f>'[1] на 1 Гкал'!Q26</f>
        <v>78.459999999999994</v>
      </c>
      <c r="I37" s="37">
        <f>'[1] на 1 Гкал'!Q26</f>
        <v>78.459999999999994</v>
      </c>
      <c r="J37" s="35">
        <f t="shared" si="1"/>
        <v>8.6703601108033155</v>
      </c>
      <c r="K37" s="35">
        <f t="shared" si="1"/>
        <v>8.6703601108033155</v>
      </c>
      <c r="L37" s="36">
        <f t="shared" si="1"/>
        <v>8.6703601108033155</v>
      </c>
    </row>
    <row r="38" spans="1:12" ht="24" x14ac:dyDescent="0.25">
      <c r="A38" s="57">
        <v>2</v>
      </c>
      <c r="B38" s="42" t="s">
        <v>67</v>
      </c>
      <c r="C38" s="33" t="s">
        <v>21</v>
      </c>
      <c r="D38" s="34">
        <v>323.58999999999997</v>
      </c>
      <c r="E38" s="34">
        <v>323.58999999999997</v>
      </c>
      <c r="F38" s="34">
        <v>323.58999999999997</v>
      </c>
      <c r="G38" s="34">
        <f t="shared" ref="G38:I38" si="7">G39+G40+G41</f>
        <v>378.92999999999995</v>
      </c>
      <c r="H38" s="34">
        <f t="shared" si="7"/>
        <v>378.92999999999995</v>
      </c>
      <c r="I38" s="34">
        <f t="shared" si="7"/>
        <v>378.92999999999995</v>
      </c>
      <c r="J38" s="35">
        <f t="shared" si="1"/>
        <v>17.101888191847706</v>
      </c>
      <c r="K38" s="35">
        <f t="shared" si="1"/>
        <v>17.101888191847706</v>
      </c>
      <c r="L38" s="36">
        <f t="shared" si="1"/>
        <v>17.101888191847706</v>
      </c>
    </row>
    <row r="39" spans="1:12" x14ac:dyDescent="0.25">
      <c r="A39" s="58" t="s">
        <v>68</v>
      </c>
      <c r="B39" s="43" t="s">
        <v>62</v>
      </c>
      <c r="C39" s="33" t="s">
        <v>21</v>
      </c>
      <c r="D39" s="37">
        <v>252.56</v>
      </c>
      <c r="E39" s="37">
        <v>252.56</v>
      </c>
      <c r="F39" s="37">
        <v>252.56</v>
      </c>
      <c r="G39" s="37">
        <f>'[1] на 1 Гкал'!O28</f>
        <v>296.95999999999998</v>
      </c>
      <c r="H39" s="37">
        <f>'[1] на 1 Гкал'!P28</f>
        <v>296.95999999999998</v>
      </c>
      <c r="I39" s="37">
        <f>'[1] на 1 Гкал'!Q28</f>
        <v>296.95999999999998</v>
      </c>
      <c r="J39" s="35">
        <f t="shared" si="1"/>
        <v>17.579980994615127</v>
      </c>
      <c r="K39" s="35">
        <f t="shared" si="1"/>
        <v>17.579980994615127</v>
      </c>
      <c r="L39" s="36">
        <f t="shared" si="1"/>
        <v>17.579980994615127</v>
      </c>
    </row>
    <row r="40" spans="1:12" ht="24" x14ac:dyDescent="0.25">
      <c r="A40" s="58" t="s">
        <v>69</v>
      </c>
      <c r="B40" s="43" t="s">
        <v>70</v>
      </c>
      <c r="C40" s="33" t="s">
        <v>21</v>
      </c>
      <c r="D40" s="37">
        <v>55.56</v>
      </c>
      <c r="E40" s="37">
        <v>55.56</v>
      </c>
      <c r="F40" s="37">
        <v>55.56</v>
      </c>
      <c r="G40" s="44">
        <f>'[1] на 1 Гкал'!O29</f>
        <v>65.33</v>
      </c>
      <c r="H40" s="44">
        <f>'[1] на 1 Гкал'!P29</f>
        <v>65.33</v>
      </c>
      <c r="I40" s="37">
        <f>'[1] на 1 Гкал'!Q29</f>
        <v>65.33</v>
      </c>
      <c r="J40" s="35">
        <f t="shared" si="1"/>
        <v>17.58459323254138</v>
      </c>
      <c r="K40" s="35">
        <f t="shared" si="1"/>
        <v>17.58459323254138</v>
      </c>
      <c r="L40" s="36">
        <f t="shared" si="1"/>
        <v>17.58459323254138</v>
      </c>
    </row>
    <row r="41" spans="1:12" x14ac:dyDescent="0.25">
      <c r="A41" s="58" t="s">
        <v>71</v>
      </c>
      <c r="B41" s="43" t="s">
        <v>66</v>
      </c>
      <c r="C41" s="33" t="s">
        <v>21</v>
      </c>
      <c r="D41" s="37">
        <v>15.47</v>
      </c>
      <c r="E41" s="37">
        <v>15.47</v>
      </c>
      <c r="F41" s="37">
        <v>15.47</v>
      </c>
      <c r="G41" s="37">
        <f>'[1] на 1 Гкал'!O30</f>
        <v>16.64</v>
      </c>
      <c r="H41" s="37">
        <f>'[1] на 1 Гкал'!P30</f>
        <v>16.64</v>
      </c>
      <c r="I41" s="37">
        <f>'[1] на 1 Гкал'!Q30</f>
        <v>16.64</v>
      </c>
      <c r="J41" s="35">
        <f t="shared" si="1"/>
        <v>7.5630252100840352</v>
      </c>
      <c r="K41" s="35">
        <f t="shared" si="1"/>
        <v>7.5630252100840352</v>
      </c>
      <c r="L41" s="36">
        <f t="shared" si="1"/>
        <v>7.5630252100840352</v>
      </c>
    </row>
    <row r="42" spans="1:12" x14ac:dyDescent="0.25">
      <c r="A42" s="57" t="s">
        <v>72</v>
      </c>
      <c r="B42" s="42" t="s">
        <v>73</v>
      </c>
      <c r="C42" s="33" t="s">
        <v>21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5"/>
      <c r="K42" s="35"/>
      <c r="L42" s="36"/>
    </row>
    <row r="43" spans="1:12" x14ac:dyDescent="0.25">
      <c r="A43" s="58" t="s">
        <v>74</v>
      </c>
      <c r="B43" s="43" t="s">
        <v>62</v>
      </c>
      <c r="C43" s="33" t="s">
        <v>21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5"/>
      <c r="K43" s="35"/>
      <c r="L43" s="36"/>
    </row>
    <row r="44" spans="1:12" ht="24" x14ac:dyDescent="0.25">
      <c r="A44" s="58" t="s">
        <v>75</v>
      </c>
      <c r="B44" s="43" t="s">
        <v>70</v>
      </c>
      <c r="C44" s="33" t="s">
        <v>21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5"/>
      <c r="K44" s="35"/>
      <c r="L44" s="36"/>
    </row>
    <row r="45" spans="1:12" x14ac:dyDescent="0.25">
      <c r="A45" s="58" t="s">
        <v>76</v>
      </c>
      <c r="B45" s="43" t="s">
        <v>66</v>
      </c>
      <c r="C45" s="33" t="s">
        <v>21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5"/>
      <c r="K45" s="35"/>
      <c r="L45" s="36"/>
    </row>
    <row r="46" spans="1:12" x14ac:dyDescent="0.25">
      <c r="A46" s="57" t="s">
        <v>77</v>
      </c>
      <c r="B46" s="42" t="s">
        <v>78</v>
      </c>
      <c r="C46" s="33" t="s">
        <v>21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5"/>
      <c r="K46" s="35"/>
      <c r="L46" s="36"/>
    </row>
    <row r="47" spans="1:12" x14ac:dyDescent="0.25">
      <c r="A47" s="57" t="s">
        <v>79</v>
      </c>
      <c r="B47" s="42" t="s">
        <v>80</v>
      </c>
      <c r="C47" s="33" t="s">
        <v>21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5"/>
      <c r="K47" s="35"/>
      <c r="L47" s="36"/>
    </row>
    <row r="48" spans="1:12" x14ac:dyDescent="0.25">
      <c r="A48" s="57" t="s">
        <v>81</v>
      </c>
      <c r="B48" s="42" t="s">
        <v>82</v>
      </c>
      <c r="C48" s="33" t="s">
        <v>21</v>
      </c>
      <c r="D48" s="34">
        <f t="shared" ref="D48:G48" si="8">D21+D38+D42</f>
        <v>2580.8700000000003</v>
      </c>
      <c r="E48" s="34">
        <f t="shared" si="8"/>
        <v>3784.88</v>
      </c>
      <c r="F48" s="34">
        <f t="shared" si="8"/>
        <v>3878.61</v>
      </c>
      <c r="G48" s="34">
        <f t="shared" si="8"/>
        <v>2809.25</v>
      </c>
      <c r="H48" s="34">
        <f>H21+H38+H42</f>
        <v>4002.61</v>
      </c>
      <c r="I48" s="34">
        <f>I21+I38+I42</f>
        <v>4293.7400000000007</v>
      </c>
      <c r="J48" s="35">
        <f t="shared" si="1"/>
        <v>8.8489540348796822</v>
      </c>
      <c r="K48" s="35">
        <f t="shared" si="1"/>
        <v>5.7526262391410086</v>
      </c>
      <c r="L48" s="36">
        <f t="shared" si="1"/>
        <v>10.703061148194863</v>
      </c>
    </row>
    <row r="49" spans="1:12" ht="24" x14ac:dyDescent="0.25">
      <c r="A49" s="57" t="s">
        <v>83</v>
      </c>
      <c r="B49" s="42" t="s">
        <v>84</v>
      </c>
      <c r="C49" s="33" t="s">
        <v>21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5"/>
      <c r="K49" s="35"/>
      <c r="L49" s="36"/>
    </row>
    <row r="50" spans="1:12" ht="24" x14ac:dyDescent="0.25">
      <c r="A50" s="57"/>
      <c r="B50" s="42" t="s">
        <v>85</v>
      </c>
      <c r="C50" s="33" t="s">
        <v>24</v>
      </c>
      <c r="D50" s="37">
        <f t="shared" ref="D50:I50" si="9">D49/D48*100</f>
        <v>0</v>
      </c>
      <c r="E50" s="37">
        <f t="shared" si="9"/>
        <v>0</v>
      </c>
      <c r="F50" s="37">
        <f t="shared" si="9"/>
        <v>0</v>
      </c>
      <c r="G50" s="37">
        <f t="shared" si="9"/>
        <v>0</v>
      </c>
      <c r="H50" s="37">
        <f t="shared" si="9"/>
        <v>0</v>
      </c>
      <c r="I50" s="37">
        <f t="shared" si="9"/>
        <v>0</v>
      </c>
      <c r="J50" s="35"/>
      <c r="K50" s="35"/>
      <c r="L50" s="36"/>
    </row>
    <row r="51" spans="1:12" ht="24" x14ac:dyDescent="0.25">
      <c r="A51" s="57" t="s">
        <v>86</v>
      </c>
      <c r="B51" s="42" t="s">
        <v>87</v>
      </c>
      <c r="C51" s="33" t="s">
        <v>21</v>
      </c>
      <c r="D51" s="34">
        <v>110.11</v>
      </c>
      <c r="E51" s="34">
        <v>160.91999999999999</v>
      </c>
      <c r="F51" s="34">
        <v>166.87</v>
      </c>
      <c r="G51" s="34">
        <f>G52+G53+G54</f>
        <v>182.72</v>
      </c>
      <c r="H51" s="34">
        <f t="shared" ref="H51:I51" si="10">H52+H53+H54</f>
        <v>233.03000000000003</v>
      </c>
      <c r="I51" s="34">
        <f t="shared" si="10"/>
        <v>244.45</v>
      </c>
      <c r="J51" s="35"/>
      <c r="K51" s="35">
        <f t="shared" si="1"/>
        <v>44.81108625403931</v>
      </c>
      <c r="L51" s="36">
        <f t="shared" si="1"/>
        <v>46.491280637622083</v>
      </c>
    </row>
    <row r="52" spans="1:12" x14ac:dyDescent="0.25">
      <c r="A52" s="58" t="s">
        <v>88</v>
      </c>
      <c r="B52" s="43" t="s">
        <v>89</v>
      </c>
      <c r="C52" s="33" t="s">
        <v>21</v>
      </c>
      <c r="D52" s="37">
        <v>19.82</v>
      </c>
      <c r="E52" s="37">
        <v>28.96</v>
      </c>
      <c r="F52" s="37">
        <v>30.03</v>
      </c>
      <c r="G52" s="37">
        <f>'[1] на 1 Гкал'!O33</f>
        <v>32.89</v>
      </c>
      <c r="H52" s="37">
        <f>'[1] на 1 Гкал'!P33</f>
        <v>41.95</v>
      </c>
      <c r="I52" s="45">
        <f>'[1] на 1 Гкал'!Q33</f>
        <v>44</v>
      </c>
      <c r="J52" s="35"/>
      <c r="K52" s="35">
        <f t="shared" si="1"/>
        <v>44.854972375690608</v>
      </c>
      <c r="L52" s="36">
        <f t="shared" si="1"/>
        <v>46.520146520146511</v>
      </c>
    </row>
    <row r="53" spans="1:12" x14ac:dyDescent="0.25">
      <c r="A53" s="58" t="s">
        <v>90</v>
      </c>
      <c r="B53" s="43" t="s">
        <v>91</v>
      </c>
      <c r="C53" s="33" t="s">
        <v>21</v>
      </c>
      <c r="D53" s="39">
        <v>0</v>
      </c>
      <c r="E53" s="39">
        <v>0</v>
      </c>
      <c r="F53" s="39">
        <v>0</v>
      </c>
      <c r="G53" s="39">
        <f>'[1] на 1 Гкал'!O34</f>
        <v>51.25</v>
      </c>
      <c r="H53" s="39">
        <f>'[1] на 1 Гкал'!P34</f>
        <v>51.25</v>
      </c>
      <c r="I53" s="39">
        <f>'[1] на 1 Гкал'!Q34</f>
        <v>51.25</v>
      </c>
      <c r="J53" s="35"/>
      <c r="K53" s="35"/>
      <c r="L53" s="36"/>
    </row>
    <row r="54" spans="1:12" x14ac:dyDescent="0.25">
      <c r="A54" s="58" t="s">
        <v>92</v>
      </c>
      <c r="B54" s="43" t="s">
        <v>93</v>
      </c>
      <c r="C54" s="33" t="s">
        <v>21</v>
      </c>
      <c r="D54" s="39">
        <v>90.29</v>
      </c>
      <c r="E54" s="39">
        <v>131.96</v>
      </c>
      <c r="F54" s="39">
        <v>136.84</v>
      </c>
      <c r="G54" s="39">
        <f>'[1] на 1 Гкал'!O36</f>
        <v>98.58</v>
      </c>
      <c r="H54" s="39">
        <f>'[1] на 1 Гкал'!P36</f>
        <v>139.83000000000001</v>
      </c>
      <c r="I54" s="46">
        <f>'[1] на 1 Гкал'!Q36</f>
        <v>149.19999999999999</v>
      </c>
      <c r="J54" s="35"/>
      <c r="K54" s="35">
        <f t="shared" si="1"/>
        <v>5.9639284631706602</v>
      </c>
      <c r="L54" s="36">
        <f t="shared" si="1"/>
        <v>9.0324466530254313</v>
      </c>
    </row>
    <row r="55" spans="1:12" ht="24" x14ac:dyDescent="0.25">
      <c r="A55" s="57" t="s">
        <v>94</v>
      </c>
      <c r="B55" s="42" t="s">
        <v>95</v>
      </c>
      <c r="C55" s="33" t="s">
        <v>21</v>
      </c>
      <c r="D55" s="47">
        <f>D48+D51</f>
        <v>2690.9800000000005</v>
      </c>
      <c r="E55" s="47">
        <f t="shared" ref="E55:I55" si="11">E48+E51</f>
        <v>3945.8</v>
      </c>
      <c r="F55" s="47">
        <f t="shared" si="11"/>
        <v>4045.48</v>
      </c>
      <c r="G55" s="47">
        <f>G48+G51</f>
        <v>2991.97</v>
      </c>
      <c r="H55" s="47">
        <f t="shared" si="11"/>
        <v>4235.6400000000003</v>
      </c>
      <c r="I55" s="47">
        <f t="shared" si="11"/>
        <v>4538.1900000000005</v>
      </c>
      <c r="J55" s="35">
        <f t="shared" si="1"/>
        <v>11.185144445517963</v>
      </c>
      <c r="K55" s="35">
        <f t="shared" si="1"/>
        <v>7.3455319580313301</v>
      </c>
      <c r="L55" s="36">
        <f t="shared" si="1"/>
        <v>12.179271680987185</v>
      </c>
    </row>
    <row r="56" spans="1:12" ht="36" x14ac:dyDescent="0.25">
      <c r="A56" s="57" t="s">
        <v>96</v>
      </c>
      <c r="B56" s="42" t="s">
        <v>97</v>
      </c>
      <c r="C56" s="33" t="s">
        <v>98</v>
      </c>
      <c r="D56" s="39">
        <v>571.22</v>
      </c>
      <c r="E56" s="39">
        <v>4389.45</v>
      </c>
      <c r="F56" s="39">
        <v>8.0500000000000007</v>
      </c>
      <c r="G56" s="48">
        <f>[1]тариф!H7</f>
        <v>557.92999999999995</v>
      </c>
      <c r="H56" s="48">
        <f>[1]тариф!I7</f>
        <v>4297.1400000000003</v>
      </c>
      <c r="I56" s="48">
        <f>[1]тариф!J7</f>
        <v>8.7100000000000009</v>
      </c>
      <c r="J56" s="35">
        <f t="shared" ref="J56:L57" si="12">G56/D56*100-100</f>
        <v>-2.3265992087111869</v>
      </c>
      <c r="K56" s="35">
        <f t="shared" si="12"/>
        <v>-2.1029969586166715</v>
      </c>
      <c r="L56" s="36">
        <f t="shared" si="12"/>
        <v>8.1987577639751663</v>
      </c>
    </row>
    <row r="57" spans="1:12" x14ac:dyDescent="0.25">
      <c r="A57" s="57" t="s">
        <v>99</v>
      </c>
      <c r="B57" s="42" t="s">
        <v>100</v>
      </c>
      <c r="C57" s="49" t="s">
        <v>101</v>
      </c>
      <c r="D57" s="50">
        <v>4.3</v>
      </c>
      <c r="E57" s="50">
        <f t="shared" ref="E57:I57" si="13">E51/E48*100</f>
        <v>4.2516539493986594</v>
      </c>
      <c r="F57" s="50">
        <f t="shared" si="13"/>
        <v>4.3023144889535168</v>
      </c>
      <c r="G57" s="50">
        <f t="shared" si="13"/>
        <v>6.5042271068790596</v>
      </c>
      <c r="H57" s="50">
        <f t="shared" si="13"/>
        <v>5.8219511768571017</v>
      </c>
      <c r="I57" s="50">
        <f t="shared" si="13"/>
        <v>5.69317192005105</v>
      </c>
      <c r="J57" s="35"/>
      <c r="K57" s="35">
        <f t="shared" si="12"/>
        <v>36.93379673292884</v>
      </c>
      <c r="L57" s="36">
        <f t="shared" si="12"/>
        <v>32.328120937431549</v>
      </c>
    </row>
  </sheetData>
  <mergeCells count="20">
    <mergeCell ref="J6:J7"/>
    <mergeCell ref="K6:K7"/>
    <mergeCell ref="L6:L7"/>
    <mergeCell ref="D5:F5"/>
    <mergeCell ref="G5:I5"/>
    <mergeCell ref="D6:D7"/>
    <mergeCell ref="E6:E7"/>
    <mergeCell ref="F6:F7"/>
    <mergeCell ref="G6:G7"/>
    <mergeCell ref="H6:H7"/>
    <mergeCell ref="I6:I7"/>
    <mergeCell ref="B1:K1"/>
    <mergeCell ref="A2:L2"/>
    <mergeCell ref="B3:K3"/>
    <mergeCell ref="A4:A7"/>
    <mergeCell ref="B4:B7"/>
    <mergeCell ref="C4:C7"/>
    <mergeCell ref="D4:F4"/>
    <mergeCell ref="G4:I4"/>
    <mergeCell ref="J4:L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2025-07-08T06:38:30Z</cp:lastPrinted>
  <dcterms:created xsi:type="dcterms:W3CDTF">2025-07-08T06:31:24Z</dcterms:created>
  <dcterms:modified xsi:type="dcterms:W3CDTF">2025-07-08T06:40:50Z</dcterms:modified>
</cp:coreProperties>
</file>